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ick start" sheetId="1" state="visible" r:id="rId1"/>
    <sheet name="Read me" sheetId="2" state="visible" r:id="rId2"/>
    <sheet name="Calculator" sheetId="3" state="visible" r:id="rId3"/>
    <sheet name="States" sheetId="4" state="visible" r:id="rId4"/>
    <sheet name="Brackets" sheetId="5" state="visible" r:id="rId5"/>
    <sheet name="Payroll" sheetId="6" state="visible" r:id="rId6"/>
    <sheet name="Exemptions" sheetId="7" state="visible" r:id="rId7"/>
    <sheet name="Recapture" sheetId="8" state="visible" r:id="rId8"/>
    <sheet name="Federal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</font>
    <font>
      <b val="1"/>
      <sz val="14"/>
    </font>
    <font>
      <b val="1"/>
      <sz val="16"/>
    </font>
    <font>
      <b val="1"/>
      <sz val="12"/>
    </font>
    <font/>
    <font>
      <i val="1"/>
      <color rgb="00888888"/>
    </font>
  </fonts>
  <fills count="4">
    <fill>
      <patternFill/>
    </fill>
    <fill>
      <patternFill patternType="gray125"/>
    </fill>
    <fill>
      <patternFill patternType="solid">
        <fgColor rgb="00DDE7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4" fillId="3" borderId="0" pivotButton="0" quotePrefix="0" xfId="0"/>
    <xf numFmtId="0" fontId="4" fillId="0" borderId="0" pivotButton="0" quotePrefix="0" xfId="0"/>
    <xf numFmtId="164" fontId="4" fillId="0" borderId="0" pivotButton="0" quotePrefix="0" xfId="0"/>
    <xf numFmtId="164" fontId="0" fillId="0" borderId="0" pivotButton="0" quotePrefix="0" xfId="0"/>
    <xf numFmtId="2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pivotButton="0" quotePrefix="0" xfId="0"/>
    <xf numFmtId="0" fontId="0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</cols>
  <sheetData>
    <row r="1">
      <c r="A1" s="1" t="inlineStr">
        <is>
          <t>Texas 2026 take-home pay (free edition)</t>
        </is>
      </c>
    </row>
    <row r="2">
      <c r="A2" t="inlineStr">
        <is>
          <t>Fill the three yellow cells. Everything else is calculated for you.</t>
        </is>
      </c>
    </row>
    <row r="4">
      <c r="A4" s="2" t="inlineStr">
        <is>
          <t>Annual salary ($)</t>
        </is>
      </c>
      <c r="B4" s="3" t="n">
        <v>75000</v>
      </c>
    </row>
    <row r="5">
      <c r="A5" s="2" t="inlineStr">
        <is>
          <t>State</t>
        </is>
      </c>
      <c r="B5" s="3" t="inlineStr">
        <is>
          <t>Texas</t>
        </is>
      </c>
    </row>
    <row r="6">
      <c r="A6" s="2" t="inlineStr">
        <is>
          <t>Filing status</t>
        </is>
      </c>
      <c r="B6" s="3" t="inlineStr">
        <is>
          <t>Single</t>
        </is>
      </c>
    </row>
    <row r="8">
      <c r="A8" s="4" t="inlineStr">
        <is>
          <t>Take-home pay per year</t>
        </is>
      </c>
      <c r="B8" s="5">
        <f>Calculator!$B$25</f>
        <v/>
      </c>
    </row>
    <row r="9">
      <c r="A9" s="4" t="inlineStr">
        <is>
          <t>Per month</t>
        </is>
      </c>
      <c r="B9" s="5">
        <f>Calculator!$B$26</f>
        <v/>
      </c>
    </row>
    <row r="10">
      <c r="A10" s="4" t="inlineStr">
        <is>
          <t>Per paycheck (biweekly)</t>
        </is>
      </c>
      <c r="B10" s="5">
        <f>Calculator!$B$27</f>
        <v/>
      </c>
    </row>
    <row r="12">
      <c r="A12" t="inlineStr">
        <is>
          <t>Federal income tax</t>
        </is>
      </c>
      <c r="B12" s="6">
        <f>Calculator!$B$16</f>
        <v/>
      </c>
    </row>
    <row r="13">
      <c r="A13" t="inlineStr">
        <is>
          <t>Social Security + Medicare</t>
        </is>
      </c>
      <c r="B13" s="6">
        <f>Calculator!$B$17+Calculator!$B$18</f>
        <v/>
      </c>
    </row>
    <row r="14">
      <c r="A14" t="inlineStr">
        <is>
          <t>State + local income tax</t>
        </is>
      </c>
      <c r="B14" s="6">
        <f>Calculator!$B$20+Calculator!$B$21</f>
        <v/>
      </c>
    </row>
    <row r="15">
      <c r="A15" t="inlineStr">
        <is>
          <t>State payroll contributions</t>
        </is>
      </c>
      <c r="B15" s="6">
        <f>Calculator!$B$22</f>
        <v/>
      </c>
    </row>
    <row r="16">
      <c r="A16" t="inlineStr">
        <is>
          <t>Total taxes</t>
        </is>
      </c>
      <c r="B16" s="6">
        <f>Calculator!$B$24</f>
        <v/>
      </c>
    </row>
    <row r="17">
      <c r="A17" t="inlineStr">
        <is>
          <t>Effective tax rate (%)</t>
        </is>
      </c>
      <c r="B17" s="7">
        <f>Calculator!$B$28</f>
        <v/>
      </c>
    </row>
    <row r="19">
      <c r="A19" t="inlineStr">
        <is>
          <t>More options (hourly pay, pay frequency, 401(k)) are on the Calculator sheet.</t>
        </is>
      </c>
    </row>
    <row r="20">
      <c r="A20" t="inlineStr">
        <is>
          <t>Estimate for planning, not tax advice. W-2 wages, standard deduction, one earner on a joint return.</t>
        </is>
      </c>
    </row>
    <row r="22">
      <c r="A22" t="inlineStr">
        <is>
          <t>The full edition — Job Offer Take-Home Pay Comparison by State 2026 — compares two job offers side by side across 28 states (including the 9 with no wage income tax), every Maryland and Indiana county and New York City.</t>
        </is>
      </c>
    </row>
  </sheetData>
  <dataValidations count="2">
    <dataValidation sqref="B5" showDropDown="0" showInputMessage="0" showErrorMessage="0" allowBlank="0" type="list">
      <formula1>=States!$B$2:$B$2</formula1>
    </dataValidation>
    <dataValidation sqref="B6" showDropDown="0" showInputMessage="0" showErrorMessage="0" allowBlank="0" type="list">
      <formula1>"Single,Married filing jointly,Head of household"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Texas 2026 take-home pay — free edition</t>
        </is>
      </c>
    </row>
    <row r="2">
      <c r="A2" s="9" t="inlineStr">
        <is>
          <t>One state, the same formulas as the full edition.</t>
        </is>
      </c>
    </row>
    <row r="3">
      <c r="A3" s="9" t="inlineStr">
        <is>
          <t>Texas only.</t>
        </is>
      </c>
    </row>
    <row r="4">
      <c r="A4" s="9" t="inlineStr">
        <is>
          <t>Tax rules checked 2026-10-19 against official sources (IRS, SSA, state revenue and labor departments). Estimates for planning, not tax advice.</t>
        </is>
      </c>
    </row>
    <row r="5">
      <c r="A5" s="9" t="inlineStr"/>
    </row>
    <row r="6">
      <c r="A6" s="8" t="inlineStr">
        <is>
          <t>How to use</t>
        </is>
      </c>
    </row>
    <row r="7">
      <c r="A7" s="9" t="inlineStr">
        <is>
          <t>1. On the Calculator sheet, fill the yellow cells: jurisdiction, salary or hourly pay, filing status, pay frequency and 401(k) %.</t>
        </is>
      </c>
    </row>
    <row r="8">
      <c r="A8" s="9" t="inlineStr">
        <is>
          <t>2. Results update instantly: federal income tax, Social Security, Medicare, state and local income tax, state payroll contributions and take-home pay.</t>
        </is>
      </c>
    </row>
    <row r="9">
      <c r="A9" s="9" t="inlineStr">
        <is>
          <t>3. Every rate is a visible row on the Federal, Brackets, States, Payroll, Exemptions and Recapture sheets, with the official source URL.</t>
        </is>
      </c>
    </row>
    <row r="10">
      <c r="A10" s="9" t="inlineStr"/>
    </row>
    <row r="11">
      <c r="A11" s="8" t="inlineStr">
        <is>
          <t>What the estimate assumes</t>
        </is>
      </c>
    </row>
    <row r="12">
      <c r="A12" s="9" t="inlineStr">
        <is>
          <t>W-2 wages only, the standard deduction, no tax credits other than those built into the state rules, and one earner on a joint return.</t>
        </is>
      </c>
    </row>
    <row r="13">
      <c r="A13" s="9" t="inlineStr">
        <is>
          <t>Traditional 401(k) deferrals reduce federal and most state taxable income; Social Security and Medicare still apply (Pennsylvania also taxes the deferral).</t>
        </is>
      </c>
    </row>
    <row r="14">
      <c r="A14" s="9" t="inlineStr">
        <is>
          <t>Local wage taxes are included only where listed as a county or city entry (Maryland counties, Indiana counties, New York City).</t>
        </is>
      </c>
    </row>
    <row r="15">
      <c r="A15" s="9" t="inlineStr">
        <is>
          <t>New York City figures are computed from the statute (Tax Law §1304, Admin Code §11-1704.1); NYS DTF has not yet published the 2026 NYC rate schedule for filing.</t>
        </is>
      </c>
    </row>
    <row r="16">
      <c r="A16" s="9" t="inlineStr"/>
    </row>
    <row r="17">
      <c r="A17" s="9" t="inlineStr">
        <is>
          <t>Online version with explanations: https://us-paycheck.pages.dev/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44" customWidth="1" min="1" max="1"/>
    <col width="34" customWidth="1" min="2" max="2"/>
    <col width="90" customWidth="1" min="4" max="4"/>
  </cols>
  <sheetData>
    <row r="1">
      <c r="A1" s="10" t="inlineStr">
        <is>
          <t>US take-home pay estimator, tax year 2026 — Texas free edition</t>
        </is>
      </c>
    </row>
    <row r="2">
      <c r="A2" t="inlineStr">
        <is>
          <t>Rules checked 2026-10-19. Estimates for planning, not tax advice. Yellow cells are inputs.</t>
        </is>
      </c>
    </row>
    <row r="4">
      <c r="A4" t="inlineStr">
        <is>
          <t>Jurisdiction</t>
        </is>
      </c>
      <c r="B4">
        <f>'Quick start'!$B$5</f>
        <v/>
      </c>
      <c r="E4" t="inlineStr">
        <is>
          <t>← set on the Quick start sheet</t>
        </is>
      </c>
      <c r="F4" t="inlineStr">
        <is>
          <t>Pick a jurisdiction; county and city entries include that local income tax.</t>
        </is>
      </c>
    </row>
    <row r="5">
      <c r="A5" t="inlineStr">
        <is>
          <t>Pay basis (Salary / Hourly)</t>
        </is>
      </c>
      <c r="B5" s="11" t="inlineStr">
        <is>
          <t>Salary</t>
        </is>
      </c>
    </row>
    <row r="6">
      <c r="A6" t="inlineStr">
        <is>
          <t>Annual salary ($)</t>
        </is>
      </c>
      <c r="B6">
        <f>'Quick start'!$B$4</f>
        <v/>
      </c>
      <c r="E6" t="inlineStr">
        <is>
          <t>← set on the Quick start sheet</t>
        </is>
      </c>
    </row>
    <row r="7">
      <c r="A7" t="inlineStr">
        <is>
          <t>Hourly rate ($)</t>
        </is>
      </c>
      <c r="B7" s="11" t="n">
        <v>25</v>
      </c>
    </row>
    <row r="8">
      <c r="A8" t="inlineStr">
        <is>
          <t>Hours per week</t>
        </is>
      </c>
      <c r="B8" s="11" t="n">
        <v>40</v>
      </c>
    </row>
    <row r="9">
      <c r="A9" t="inlineStr">
        <is>
          <t>Filing status</t>
        </is>
      </c>
      <c r="B9">
        <f>'Quick start'!$B$6</f>
        <v/>
      </c>
      <c r="E9" t="inlineStr">
        <is>
          <t>← set on the Quick start sheet</t>
        </is>
      </c>
    </row>
    <row r="10">
      <c r="A10" t="inlineStr">
        <is>
          <t>Pay frequency</t>
        </is>
      </c>
      <c r="B10" s="11" t="inlineStr">
        <is>
          <t>Biweekly</t>
        </is>
      </c>
    </row>
    <row r="11">
      <c r="A11" t="inlineStr">
        <is>
          <t>Traditional 401(k) contribution (% of pay)</t>
        </is>
      </c>
      <c r="B11" s="11" t="n">
        <v>0</v>
      </c>
    </row>
    <row r="12">
      <c r="A12" s="2" t="inlineStr">
        <is>
          <t>Results</t>
        </is>
      </c>
    </row>
    <row r="13">
      <c r="A13" s="12" t="inlineStr">
        <is>
          <t>Gross annual pay</t>
        </is>
      </c>
      <c r="B13">
        <f>ROUND(1E-9+IF($B$5="Hourly",$B$7*$B$8*52,$B$6),2)</f>
        <v/>
      </c>
      <c r="F13" t="inlineStr">
        <is>
          <t>Hourly: rate x hours x 52.</t>
        </is>
      </c>
    </row>
    <row r="14">
      <c r="A14" s="12" t="inlineStr">
        <is>
          <t>Traditional 401(k) deferral</t>
        </is>
      </c>
      <c r="B14">
        <f>ROUND(1E-9+$B$13*$B$11/100,2)</f>
        <v/>
      </c>
      <c r="F14" t="inlineStr">
        <is>
          <t>Lowers federal (and most state) taxable income; Social Security and Medicare still apply. Pennsylvania taxes it.</t>
        </is>
      </c>
    </row>
    <row r="16">
      <c r="A16" s="12" t="inlineStr">
        <is>
          <t>Federal income tax</t>
        </is>
      </c>
      <c r="B16">
        <f>ROUND(1E-9+MAX(0,SUMPRODUCT((Brackets!$A$2:$A$22="FED")*(Brackets!$B$2:$B$22=$B$33)*(Brackets!$C$2:$C$22&lt;$B$35)*(Brackets!$D$2:$D$22&gt;=$B$35)*Brackets!$F$2:$F$22)+SUMPRODUCT((Brackets!$A$2:$A$22="FED")*(Brackets!$B$2:$B$22=$B$33)*(Brackets!$C$2:$C$22&lt;$B$35)*(Brackets!$D$2:$D$22&gt;=$B$35)*Brackets!$E$2:$E$22)*($B$35-SUMPRODUCT((Brackets!$A$2:$A$22="FED")*(Brackets!$B$2:$B$22=$B$33)*(Brackets!$C$2:$C$22&lt;$B$35)*(Brackets!$D$2:$D$22&gt;=$B$35)*Brackets!$C$2:$C$22)*(1-SUMPRODUCT((Brackets!$A$2:$A$22="FED")*(Brackets!$B$2:$B$22=$B$33)*(Brackets!$C$2:$C$22&lt;$B$35)*(Brackets!$D$2:$D$22&gt;=$B$35)*Brackets!$G$2:$G$22)))),2)</f>
        <v/>
      </c>
    </row>
    <row r="17">
      <c r="A17" s="12" t="inlineStr">
        <is>
          <t>Social Security</t>
        </is>
      </c>
      <c r="B17">
        <f>ROUND(1E-9+MIN($B$13,Federal!$B$5)*Federal!$B$4,2)</f>
        <v/>
      </c>
    </row>
    <row r="18">
      <c r="A18" s="12" t="inlineStr">
        <is>
          <t>Medicare (incl. 0.9% additional)</t>
        </is>
      </c>
      <c r="B18">
        <f>ROUND(1E-9+$B$13*Federal!$B$6+MAX(0,$B$13-INDEX(Federal!$B$3:$D$3,1,$B$32))*Federal!$B$7,2)</f>
        <v/>
      </c>
    </row>
    <row r="20">
      <c r="A20" s="12" t="inlineStr">
        <is>
          <t>State income tax</t>
        </is>
      </c>
      <c r="B20">
        <f>IF(INDEX(States!$C$2:$C$2,$B$31)=1,ROUND(1E-9+MAX(0,$B$40+$B$46-IF($B$32=1,INDEX(States!$M$2:$M$2,$B$31),IF($B$32=2,INDEX(States!$N$2:$N$2,$B$31),INDEX(States!$O$2:$O$2,$B$31)))),2),0)</f>
        <v/>
      </c>
    </row>
    <row r="21">
      <c r="A21" s="12" t="inlineStr">
        <is>
          <t>Local (county/city) income tax</t>
        </is>
      </c>
      <c r="B21">
        <f>ROUND($B$47-$B$48,2)</f>
        <v/>
      </c>
      <c r="F21" t="inlineStr">
        <is>
          <t>Maryland and Indiana county tax, or New York City tax after the NYC school tax credit.</t>
        </is>
      </c>
    </row>
    <row r="22">
      <c r="A22" s="12" t="inlineStr">
        <is>
          <t>State payroll contributions</t>
        </is>
      </c>
      <c r="B22">
        <f>SUMPRODUCT((Payroll!$A$2:$A$2=$B$34)*Payroll!$F$2:$F$2)</f>
        <v/>
      </c>
    </row>
    <row r="24">
      <c r="A24" s="12" t="inlineStr">
        <is>
          <t>Total taxes and contributions</t>
        </is>
      </c>
      <c r="B24">
        <f>ROUND(1E-9+$B$16+$B$17+$B$18+$B$20+$B$21+$B$22,2)</f>
        <v/>
      </c>
    </row>
    <row r="25">
      <c r="A25" s="2" t="inlineStr">
        <is>
          <t>Take-home pay per year</t>
        </is>
      </c>
      <c r="B25">
        <f>ROUND(1E-9+$B$13-$B$14-$B$24,2)</f>
        <v/>
      </c>
    </row>
    <row r="26">
      <c r="A26" s="2" t="inlineStr">
        <is>
          <t>Take-home per month</t>
        </is>
      </c>
      <c r="B26">
        <f>ROUND(1E-9+$B$25/12,2)</f>
        <v/>
      </c>
    </row>
    <row r="27">
      <c r="A27" s="2" t="inlineStr">
        <is>
          <t>Take-home per paycheck</t>
        </is>
      </c>
      <c r="B27">
        <f>ROUND(1E-9+$B$25/IF($B$10="Weekly",52,IF($B$10="Biweekly",26,IF($B$10="Semimonthly",24,12))),2)</f>
        <v/>
      </c>
    </row>
    <row r="28">
      <c r="A28" s="12" t="inlineStr">
        <is>
          <t>Effective tax rate (% of gross)</t>
        </is>
      </c>
      <c r="B28">
        <f>IF($B$13=0,0,ROUND(1E-9+$B$24/$B$13*100,2))</f>
        <v/>
      </c>
    </row>
    <row r="29">
      <c r="F29" t="inlineStr">
        <is>
          <t>Assumes W-2 wages, standard deduction, no other credits; joint returns assume one earner.</t>
        </is>
      </c>
    </row>
    <row r="30">
      <c r="A30" s="13" t="inlineStr">
        <is>
          <t>Helper cells (do not edit)</t>
        </is>
      </c>
    </row>
    <row r="31">
      <c r="A31" t="inlineStr">
        <is>
          <t>Jurisdiction row (helper)</t>
        </is>
      </c>
      <c r="B31">
        <f>MATCH($B$4,States!$B$2:$B$2,0)</f>
        <v/>
      </c>
    </row>
    <row r="32">
      <c r="A32" t="inlineStr">
        <is>
          <t>Status index (helper)</t>
        </is>
      </c>
      <c r="B32">
        <f>IF($B$9="Single",1,IF($B$9="Married filing jointly",2,3))</f>
        <v/>
      </c>
    </row>
    <row r="33">
      <c r="A33" t="inlineStr">
        <is>
          <t>Status code (helper)</t>
        </is>
      </c>
      <c r="B33">
        <f>IF($B$32=1,"single",IF($B$32=2,"mfj","hoh"))</f>
        <v/>
      </c>
    </row>
    <row r="34">
      <c r="A34" t="inlineStr">
        <is>
          <t>Key (helper)</t>
        </is>
      </c>
      <c r="B34">
        <f>INDEX(States!$A$2:$A$2,$B$31)</f>
        <v/>
      </c>
    </row>
    <row r="35">
      <c r="A35" t="inlineStr">
        <is>
          <t>Federal taxable income (helper)</t>
        </is>
      </c>
      <c r="B35">
        <f>MAX(0,$B$13-$B$14-INDEX(Federal!$B$2:$D$2,1,$B$32))</f>
        <v/>
      </c>
    </row>
    <row r="36">
      <c r="A36" t="inlineStr">
        <is>
          <t>AGI (helper)</t>
        </is>
      </c>
      <c r="B36">
        <f>$B$13-$B$14</f>
        <v/>
      </c>
    </row>
    <row r="37">
      <c r="A37" t="inlineStr">
        <is>
          <t>State std deduction after phase-out (helper)</t>
        </is>
      </c>
      <c r="B37">
        <f>IF($B$32=1,INDEX(States!$D$2:$D$2,$B$31),IF($B$32=2,INDEX(States!$E$2:$E$2,$B$31),INDEX(States!$F$2:$F$2,$B$31)))-ROUND(1E-9+IF($B$32=1,INDEX(States!$D$2:$D$2,$B$31),IF($B$32=2,INDEX(States!$E$2:$E$2,$B$31),INDEX(States!$F$2:$F$2,$B$31)))*ROUND(1E-9+MIN(1,MAX(0,($B$36-IF($B$32=1,INDEX(States!$R$2:$R$2,$B$31),IF($B$32=2,INDEX(States!$S$2:$S$2,$B$31),INDEX(States!$T$2:$T$2,$B$31))))/IF($B$32=1,INDEX(States!$U$2:$U$2,$B$31),IF($B$32=2,INDEX(States!$V$2:$V$2,$B$31),INDEX(States!$W$2:$W$2,$B$31))))),4),2)</f>
        <v/>
      </c>
    </row>
    <row r="38">
      <c r="A38" t="inlineStr">
        <is>
          <t>State exemption (helper)</t>
        </is>
      </c>
      <c r="B38">
        <f>IF(INDEX(States!$X$2:$X$2,$B$31)=1,SUMPRODUCT((Exemptions!$A$2:$A$2=$B$34)*(Exemptions!$B$2:$B$2=$B$33)*(Exemptions!$C$2:$C$2&lt;$B$36)*(Exemptions!$D$2:$D$2&gt;=$B$36)*Exemptions!$E$2:$E$2),0)+IF($B$36&lt;=IF($B$32=1,INDEX(States!$J$2:$J$2,$B$31),IF($B$32=2,INDEX(States!$K$2:$K$2,$B$31),INDEX(States!$L$2:$L$2,$B$31))),IF($B$32=1,INDEX(States!$G$2:$G$2,$B$31),IF($B$32=2,INDEX(States!$H$2:$H$2,$B$31),INDEX(States!$I$2:$I$2,$B$31))),0)+MIN($B$17+$B$18,INDEX(States!$P$2:$P$2,$B$31))</f>
        <v/>
      </c>
    </row>
    <row r="39">
      <c r="A39" t="inlineStr">
        <is>
          <t>State taxable income (helper)</t>
        </is>
      </c>
      <c r="B39">
        <f>MAX(0,$B$13-IF(INDEX(States!$Q$2:$Q$2,$B$31)=1,0,$B$14)-$B$37-$B$38)</f>
        <v/>
      </c>
    </row>
    <row r="40">
      <c r="A40" t="inlineStr">
        <is>
          <t>State table tax (helper)</t>
        </is>
      </c>
      <c r="B40">
        <f>ROUND(1E-9+MAX(0,SUMPRODUCT((Brackets!$A$2:$A$22=$B$34)*(Brackets!$B$2:$B$22=$B$33)*(Brackets!$C$2:$C$22&lt;$B$39)*(Brackets!$D$2:$D$22&gt;=$B$39)*Brackets!$F$2:$F$22)+SUMPRODUCT((Brackets!$A$2:$A$22=$B$34)*(Brackets!$B$2:$B$22=$B$33)*(Brackets!$C$2:$C$22&lt;$B$39)*(Brackets!$D$2:$D$22&gt;=$B$39)*Brackets!$E$2:$E$22)*($B$39-SUMPRODUCT((Brackets!$A$2:$A$22=$B$34)*(Brackets!$B$2:$B$22=$B$33)*(Brackets!$C$2:$C$22&lt;$B$39)*(Brackets!$D$2:$D$22&gt;=$B$39)*Brackets!$C$2:$C$22)*(1-SUMPRODUCT((Brackets!$A$2:$A$22=$B$34)*(Brackets!$B$2:$B$22=$B$33)*(Brackets!$C$2:$C$22&lt;$B$39)*(Brackets!$D$2:$D$22&gt;=$B$39)*Brackets!$G$2:$G$22)))),2)</f>
        <v/>
      </c>
    </row>
    <row r="41">
      <c r="A41" t="inlineStr">
        <is>
          <t>NY recapture row base (helper)</t>
        </is>
      </c>
      <c r="B41">
        <f>SUMPRODUCT((Recapture!$A$2:$A$2=$B$34)*(Recapture!$B$2:$B$2=$B$33)*(Recapture!$C$2:$C$2&lt;$B$39)*(Recapture!$D$2:$D$2&gt;=$B$39)*Recapture!$E$2:$E$2)</f>
        <v/>
      </c>
    </row>
    <row r="42">
      <c r="A42" t="inlineStr">
        <is>
          <t>NY recapture row increment (helper)</t>
        </is>
      </c>
      <c r="B42">
        <f>SUMPRODUCT((Recapture!$A$2:$A$2=$B$34)*(Recapture!$B$2:$B$2=$B$33)*(Recapture!$C$2:$C$2&lt;$B$39)*(Recapture!$D$2:$D$2&gt;=$B$39)*Recapture!$F$2:$F$2)</f>
        <v/>
      </c>
    </row>
    <row r="43">
      <c r="A43" t="inlineStr">
        <is>
          <t>NY recapture row AGI minus (helper)</t>
        </is>
      </c>
      <c r="B43">
        <f>SUMPRODUCT((Recapture!$A$2:$A$2=$B$34)*(Recapture!$B$2:$B$2=$B$33)*(Recapture!$C$2:$C$2&lt;$B$39)*(Recapture!$D$2:$D$2&gt;=$B$39)*Recapture!$G$2:$G$2)</f>
        <v/>
      </c>
    </row>
    <row r="44">
      <c r="A44" t="inlineStr">
        <is>
          <t>NY recapture flat / first / floor (helper)</t>
        </is>
      </c>
      <c r="B44">
        <f>SUMPRODUCT((Recapture!$A$2:$A$2=$B$34)*(Recapture!$B$2:$B$2=$B$33)*Recapture!$H$2:$H$2)/MAX(1,SUMPRODUCT((Recapture!$A$2:$A$2=$B$34)*(Recapture!$B$2:$B$2=$B$33)))</f>
        <v/>
      </c>
    </row>
    <row r="45">
      <c r="A45" t="inlineStr">
        <is>
          <t>NY recapture first taxable (helper)</t>
        </is>
      </c>
      <c r="B45">
        <f>SUMPRODUCT((Recapture!$A$2:$A$2=$B$34)*(Recapture!$B$2:$B$2=$B$33)*Recapture!$I$2:$I$2)/MAX(1,SUMPRODUCT((Recapture!$A$2:$A$2=$B$34)*(Recapture!$B$2:$B$2=$B$33)))</f>
        <v/>
      </c>
    </row>
    <row r="46">
      <c r="A46" t="inlineStr">
        <is>
          <t>NY supplemental (recapture) tax (helper)</t>
        </is>
      </c>
      <c r="B46">
        <f>IF(AND(INDEX(States!$Y$2:$Y$2,$B$31)=1,$B$36&gt;107650,$B$36&lt;=25000000),ROUND(1E-9+IF($B$39&lt;$B$45,($B$44*$B$39-$B$40)*MIN(50000,$B$36-107650)/50000,$B$41+$B$42*MIN(50000,MAX(0,$B$36-$B$43))/50000),2),0)</f>
        <v/>
      </c>
    </row>
    <row r="47">
      <c r="A47" t="inlineStr">
        <is>
          <t>Local tax before credits (helper)</t>
        </is>
      </c>
      <c r="B47">
        <f>IF(INDEX(States!$Z$2:$Z$2,$B$31)=1,ROUND(1E-9+$B$39*INDEX(States!$AA$2:$AA$2,$B$31),2),IF(INDEX(States!$Z$2:$Z$2,$B$31)=2,ROUND(1E-9+MAX(0,SUMPRODUCT((Brackets!$A$2:$A$22="L:"&amp;$B$34)*(Brackets!$B$2:$B$22=$B$33)*(Brackets!$C$2:$C$22&lt;$B$39)*(Brackets!$D$2:$D$22&gt;=$B$39)*Brackets!$F$2:$F$22)+SUMPRODUCT((Brackets!$A$2:$A$22="L:"&amp;$B$34)*(Brackets!$B$2:$B$22=$B$33)*(Brackets!$C$2:$C$22&lt;$B$39)*(Brackets!$D$2:$D$22&gt;=$B$39)*Brackets!$E$2:$E$22)*($B$39-SUMPRODUCT((Brackets!$A$2:$A$22="L:"&amp;$B$34)*(Brackets!$B$2:$B$22=$B$33)*(Brackets!$C$2:$C$22&lt;$B$39)*(Brackets!$D$2:$D$22&gt;=$B$39)*Brackets!$C$2:$C$22)*(1-SUMPRODUCT((Brackets!$A$2:$A$22="L:"&amp;$B$34)*(Brackets!$B$2:$B$22=$B$33)*(Brackets!$C$2:$C$22&lt;$B$39)*(Brackets!$D$2:$D$22&gt;=$B$39)*Brackets!$G$2:$G$22)))),2),0))</f>
        <v/>
      </c>
    </row>
    <row r="48">
      <c r="A48" t="inlineStr">
        <is>
          <t>NYC school tax credit (helper)</t>
        </is>
      </c>
      <c r="B48">
        <f>IF(INDEX(States!$AB$2:$AB$2,$B$31)=1,IF($B$36&lt;=250000,IF($B$32=2,125,62.5),0)+IF($B$36&lt;=500000,IF($B$39&lt;=IF($B$32=1,12000,IF($B$32=2,21600,14400)),$B$39*0.00171,IF($B$32=1,21,IF($B$32=2,37,25))+($B$39-IF($B$32=1,12000,IF($B$32=2,21600,14400)))*0.00228),0),0)</f>
        <v/>
      </c>
    </row>
  </sheetData>
  <dataValidations count="2">
    <dataValidation sqref="B5" showDropDown="0" showInputMessage="0" showErrorMessage="0" allowBlank="0" type="list">
      <formula1>"Salary,Hourly"</formula1>
    </dataValidation>
    <dataValidation sqref="B10" showDropDown="0" showInputMessage="0" showErrorMessage="0" allowBlank="0" type="list">
      <formula1>"Weekly,Biweekly,Semimonthly,Monthly"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2"/>
  <sheetViews>
    <sheetView workbookViewId="0">
      <selection activeCell="A1" sqref="A1"/>
    </sheetView>
  </sheetViews>
  <sheetFormatPr baseColWidth="8" defaultRowHeight="15"/>
  <sheetData>
    <row r="1">
      <c r="A1" s="14" t="inlineStr">
        <is>
          <t>Key</t>
        </is>
      </c>
      <c r="B1" s="14" t="inlineStr">
        <is>
          <t>Jurisdiction</t>
        </is>
      </c>
      <c r="C1" s="14" t="inlineStr">
        <is>
          <t>Income tax (1/0)</t>
        </is>
      </c>
      <c r="D1" s="14" t="inlineStr">
        <is>
          <t>Std ded single</t>
        </is>
      </c>
      <c r="E1" s="14" t="inlineStr">
        <is>
          <t>Std ded joint</t>
        </is>
      </c>
      <c r="F1" s="14" t="inlineStr">
        <is>
          <t>Std ded HoH</t>
        </is>
      </c>
      <c r="G1" s="14" t="inlineStr">
        <is>
          <t>Exemption single</t>
        </is>
      </c>
      <c r="H1" s="14" t="inlineStr">
        <is>
          <t>Exemption joint</t>
        </is>
      </c>
      <c r="I1" s="14" t="inlineStr">
        <is>
          <t>Exemption HoH</t>
        </is>
      </c>
      <c r="J1" s="14" t="inlineStr">
        <is>
          <t>Exemption AGI limit single</t>
        </is>
      </c>
      <c r="K1" s="14" t="inlineStr">
        <is>
          <t>Exemption AGI limit joint</t>
        </is>
      </c>
      <c r="L1" s="14" t="inlineStr">
        <is>
          <t>Exemption AGI limit HoH</t>
        </is>
      </c>
      <c r="M1" s="14" t="inlineStr">
        <is>
          <t>Exemption credit single</t>
        </is>
      </c>
      <c r="N1" s="14" t="inlineStr">
        <is>
          <t>Exemption credit joint</t>
        </is>
      </c>
      <c r="O1" s="14" t="inlineStr">
        <is>
          <t>Exemption credit HoH</t>
        </is>
      </c>
      <c r="P1" s="14" t="inlineStr">
        <is>
          <t>FICA deduction max</t>
        </is>
      </c>
      <c r="Q1" s="14" t="inlineStr">
        <is>
          <t>401(k) taxed by state (1/0)</t>
        </is>
      </c>
      <c r="R1" s="14" t="inlineStr">
        <is>
          <t>Std phase-out from single</t>
        </is>
      </c>
      <c r="S1" s="14" t="inlineStr">
        <is>
          <t>joint</t>
        </is>
      </c>
      <c r="T1" s="14" t="inlineStr">
        <is>
          <t>HoH</t>
        </is>
      </c>
      <c r="U1" s="14" t="inlineStr">
        <is>
          <t>Std phase-out range single</t>
        </is>
      </c>
      <c r="V1" s="14" t="inlineStr">
        <is>
          <t>joint</t>
        </is>
      </c>
      <c r="W1" s="14" t="inlineStr">
        <is>
          <t>HoH</t>
        </is>
      </c>
      <c r="X1" s="14" t="inlineStr">
        <is>
          <t>Exemption schedule (1/0)</t>
        </is>
      </c>
      <c r="Y1" s="14" t="inlineStr">
        <is>
          <t>NY recapture (1/0)</t>
        </is>
      </c>
      <c r="Z1" s="14" t="inlineStr">
        <is>
          <t>Local tax type (0 none / 1 flat / 2 table)</t>
        </is>
      </c>
      <c r="AA1" s="14" t="inlineStr">
        <is>
          <t>Local flat rate</t>
        </is>
      </c>
      <c r="AB1" s="14" t="inlineStr">
        <is>
          <t>NYC school credit (1/0)</t>
        </is>
      </c>
      <c r="AC1" s="14" t="inlineStr">
        <is>
          <t>Sources</t>
        </is>
      </c>
      <c r="AD1" s="14" t="inlineStr">
        <is>
          <t>Checked</t>
        </is>
      </c>
    </row>
    <row r="2">
      <c r="A2" t="inlineStr">
        <is>
          <t>texas</t>
        </is>
      </c>
      <c r="B2" t="inlineStr">
        <is>
          <t>Texas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1000000000000</v>
      </c>
      <c r="K2" t="n">
        <v>1000000000000</v>
      </c>
      <c r="L2" t="n">
        <v>1000000000000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1000000000000</v>
      </c>
      <c r="S2" t="n">
        <v>1000000000000</v>
      </c>
      <c r="T2" t="n">
        <v>1000000000000</v>
      </c>
      <c r="U2" t="n">
        <v>1</v>
      </c>
      <c r="V2" t="n">
        <v>1</v>
      </c>
      <c r="W2" t="n">
        <v>1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inlineStr">
        <is>
          <t>https://comptroller.texas.gov/economy/fiscal-notes/industry/2025/small-biz-info/; https://comptroller.texas.gov/economy/fiscal-notes/archive/2023/dec/proptax.php</t>
        </is>
      </c>
      <c r="AD2" t="inlineStr">
        <is>
          <t>2026-10-19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sheetData>
    <row r="1">
      <c r="A1" s="14" t="inlineStr">
        <is>
          <t>Key</t>
        </is>
      </c>
      <c r="B1" s="14" t="inlineStr">
        <is>
          <t>Status</t>
        </is>
      </c>
      <c r="C1" s="14" t="inlineStr">
        <is>
          <t>Over</t>
        </is>
      </c>
      <c r="D1" s="14" t="inlineStr">
        <is>
          <t>Up to</t>
        </is>
      </c>
      <c r="E1" s="14" t="inlineStr">
        <is>
          <t>Rate</t>
        </is>
      </c>
      <c r="F1" s="14" t="inlineStr">
        <is>
          <t>Tax at 'Over'</t>
        </is>
      </c>
      <c r="G1" s="14" t="inlineStr">
        <is>
          <t>Band (whole income at rate)</t>
        </is>
      </c>
    </row>
    <row r="2">
      <c r="A2" t="inlineStr">
        <is>
          <t>FED</t>
        </is>
      </c>
      <c r="B2" t="inlineStr">
        <is>
          <t>single</t>
        </is>
      </c>
      <c r="C2" t="n">
        <v>0</v>
      </c>
      <c r="D2" t="n">
        <v>12400</v>
      </c>
      <c r="E2" t="n">
        <v>0.1</v>
      </c>
      <c r="F2" t="n">
        <v>0</v>
      </c>
      <c r="G2" t="n">
        <v>0</v>
      </c>
    </row>
    <row r="3">
      <c r="A3" t="inlineStr">
        <is>
          <t>FED</t>
        </is>
      </c>
      <c r="B3" t="inlineStr">
        <is>
          <t>single</t>
        </is>
      </c>
      <c r="C3" t="n">
        <v>12400</v>
      </c>
      <c r="D3" t="n">
        <v>50400</v>
      </c>
      <c r="E3" t="n">
        <v>0.12</v>
      </c>
      <c r="F3" t="n">
        <v>1240</v>
      </c>
      <c r="G3" t="n">
        <v>0</v>
      </c>
    </row>
    <row r="4">
      <c r="A4" t="inlineStr">
        <is>
          <t>FED</t>
        </is>
      </c>
      <c r="B4" t="inlineStr">
        <is>
          <t>single</t>
        </is>
      </c>
      <c r="C4" t="n">
        <v>50400</v>
      </c>
      <c r="D4" t="n">
        <v>105700</v>
      </c>
      <c r="E4" t="n">
        <v>0.22</v>
      </c>
      <c r="F4" t="n">
        <v>5800</v>
      </c>
      <c r="G4" t="n">
        <v>0</v>
      </c>
    </row>
    <row r="5">
      <c r="A5" t="inlineStr">
        <is>
          <t>FED</t>
        </is>
      </c>
      <c r="B5" t="inlineStr">
        <is>
          <t>single</t>
        </is>
      </c>
      <c r="C5" t="n">
        <v>105700</v>
      </c>
      <c r="D5" t="n">
        <v>201775</v>
      </c>
      <c r="E5" t="n">
        <v>0.24</v>
      </c>
      <c r="F5" t="n">
        <v>17966</v>
      </c>
      <c r="G5" t="n">
        <v>0</v>
      </c>
    </row>
    <row r="6">
      <c r="A6" t="inlineStr">
        <is>
          <t>FED</t>
        </is>
      </c>
      <c r="B6" t="inlineStr">
        <is>
          <t>single</t>
        </is>
      </c>
      <c r="C6" t="n">
        <v>201775</v>
      </c>
      <c r="D6" t="n">
        <v>256225</v>
      </c>
      <c r="E6" t="n">
        <v>0.32</v>
      </c>
      <c r="F6" t="n">
        <v>41024</v>
      </c>
      <c r="G6" t="n">
        <v>0</v>
      </c>
    </row>
    <row r="7">
      <c r="A7" t="inlineStr">
        <is>
          <t>FED</t>
        </is>
      </c>
      <c r="B7" t="inlineStr">
        <is>
          <t>single</t>
        </is>
      </c>
      <c r="C7" t="n">
        <v>256225</v>
      </c>
      <c r="D7" t="n">
        <v>640600</v>
      </c>
      <c r="E7" t="n">
        <v>0.35</v>
      </c>
      <c r="F7" t="n">
        <v>58448</v>
      </c>
      <c r="G7" t="n">
        <v>0</v>
      </c>
    </row>
    <row r="8">
      <c r="A8" t="inlineStr">
        <is>
          <t>FED</t>
        </is>
      </c>
      <c r="B8" t="inlineStr">
        <is>
          <t>single</t>
        </is>
      </c>
      <c r="C8" t="n">
        <v>640600</v>
      </c>
      <c r="D8" t="n">
        <v>1000000000000</v>
      </c>
      <c r="E8" t="n">
        <v>0.37</v>
      </c>
      <c r="F8" t="n">
        <v>192979.25</v>
      </c>
      <c r="G8" t="n">
        <v>0</v>
      </c>
    </row>
    <row r="9">
      <c r="A9" t="inlineStr">
        <is>
          <t>FED</t>
        </is>
      </c>
      <c r="B9" t="inlineStr">
        <is>
          <t>mfj</t>
        </is>
      </c>
      <c r="C9" t="n">
        <v>0</v>
      </c>
      <c r="D9" t="n">
        <v>24800</v>
      </c>
      <c r="E9" t="n">
        <v>0.1</v>
      </c>
      <c r="F9" t="n">
        <v>0</v>
      </c>
      <c r="G9" t="n">
        <v>0</v>
      </c>
    </row>
    <row r="10">
      <c r="A10" t="inlineStr">
        <is>
          <t>FED</t>
        </is>
      </c>
      <c r="B10" t="inlineStr">
        <is>
          <t>mfj</t>
        </is>
      </c>
      <c r="C10" t="n">
        <v>24800</v>
      </c>
      <c r="D10" t="n">
        <v>100800</v>
      </c>
      <c r="E10" t="n">
        <v>0.12</v>
      </c>
      <c r="F10" t="n">
        <v>2480</v>
      </c>
      <c r="G10" t="n">
        <v>0</v>
      </c>
    </row>
    <row r="11">
      <c r="A11" t="inlineStr">
        <is>
          <t>FED</t>
        </is>
      </c>
      <c r="B11" t="inlineStr">
        <is>
          <t>mfj</t>
        </is>
      </c>
      <c r="C11" t="n">
        <v>100800</v>
      </c>
      <c r="D11" t="n">
        <v>211400</v>
      </c>
      <c r="E11" t="n">
        <v>0.22</v>
      </c>
      <c r="F11" t="n">
        <v>11600</v>
      </c>
      <c r="G11" t="n">
        <v>0</v>
      </c>
    </row>
    <row r="12">
      <c r="A12" t="inlineStr">
        <is>
          <t>FED</t>
        </is>
      </c>
      <c r="B12" t="inlineStr">
        <is>
          <t>mfj</t>
        </is>
      </c>
      <c r="C12" t="n">
        <v>211400</v>
      </c>
      <c r="D12" t="n">
        <v>403550</v>
      </c>
      <c r="E12" t="n">
        <v>0.24</v>
      </c>
      <c r="F12" t="n">
        <v>35932</v>
      </c>
      <c r="G12" t="n">
        <v>0</v>
      </c>
    </row>
    <row r="13">
      <c r="A13" t="inlineStr">
        <is>
          <t>FED</t>
        </is>
      </c>
      <c r="B13" t="inlineStr">
        <is>
          <t>mfj</t>
        </is>
      </c>
      <c r="C13" t="n">
        <v>403550</v>
      </c>
      <c r="D13" t="n">
        <v>512450</v>
      </c>
      <c r="E13" t="n">
        <v>0.32</v>
      </c>
      <c r="F13" t="n">
        <v>82048</v>
      </c>
      <c r="G13" t="n">
        <v>0</v>
      </c>
    </row>
    <row r="14">
      <c r="A14" t="inlineStr">
        <is>
          <t>FED</t>
        </is>
      </c>
      <c r="B14" t="inlineStr">
        <is>
          <t>mfj</t>
        </is>
      </c>
      <c r="C14" t="n">
        <v>512450</v>
      </c>
      <c r="D14" t="n">
        <v>768700</v>
      </c>
      <c r="E14" t="n">
        <v>0.35</v>
      </c>
      <c r="F14" t="n">
        <v>116896</v>
      </c>
      <c r="G14" t="n">
        <v>0</v>
      </c>
    </row>
    <row r="15">
      <c r="A15" t="inlineStr">
        <is>
          <t>FED</t>
        </is>
      </c>
      <c r="B15" t="inlineStr">
        <is>
          <t>mfj</t>
        </is>
      </c>
      <c r="C15" t="n">
        <v>768700</v>
      </c>
      <c r="D15" t="n">
        <v>1000000000000</v>
      </c>
      <c r="E15" t="n">
        <v>0.37</v>
      </c>
      <c r="F15" t="n">
        <v>206583.5</v>
      </c>
      <c r="G15" t="n">
        <v>0</v>
      </c>
    </row>
    <row r="16">
      <c r="A16" t="inlineStr">
        <is>
          <t>FED</t>
        </is>
      </c>
      <c r="B16" t="inlineStr">
        <is>
          <t>hoh</t>
        </is>
      </c>
      <c r="C16" t="n">
        <v>0</v>
      </c>
      <c r="D16" t="n">
        <v>17700</v>
      </c>
      <c r="E16" t="n">
        <v>0.1</v>
      </c>
      <c r="F16" t="n">
        <v>0</v>
      </c>
      <c r="G16" t="n">
        <v>0</v>
      </c>
    </row>
    <row r="17">
      <c r="A17" t="inlineStr">
        <is>
          <t>FED</t>
        </is>
      </c>
      <c r="B17" t="inlineStr">
        <is>
          <t>hoh</t>
        </is>
      </c>
      <c r="C17" t="n">
        <v>17700</v>
      </c>
      <c r="D17" t="n">
        <v>67450</v>
      </c>
      <c r="E17" t="n">
        <v>0.12</v>
      </c>
      <c r="F17" t="n">
        <v>1770</v>
      </c>
      <c r="G17" t="n">
        <v>0</v>
      </c>
    </row>
    <row r="18">
      <c r="A18" t="inlineStr">
        <is>
          <t>FED</t>
        </is>
      </c>
      <c r="B18" t="inlineStr">
        <is>
          <t>hoh</t>
        </is>
      </c>
      <c r="C18" t="n">
        <v>67450</v>
      </c>
      <c r="D18" t="n">
        <v>105700</v>
      </c>
      <c r="E18" t="n">
        <v>0.22</v>
      </c>
      <c r="F18" t="n">
        <v>7740</v>
      </c>
      <c r="G18" t="n">
        <v>0</v>
      </c>
    </row>
    <row r="19">
      <c r="A19" t="inlineStr">
        <is>
          <t>FED</t>
        </is>
      </c>
      <c r="B19" t="inlineStr">
        <is>
          <t>hoh</t>
        </is>
      </c>
      <c r="C19" t="n">
        <v>105700</v>
      </c>
      <c r="D19" t="n">
        <v>201750</v>
      </c>
      <c r="E19" t="n">
        <v>0.24</v>
      </c>
      <c r="F19" t="n">
        <v>16155</v>
      </c>
      <c r="G19" t="n">
        <v>0</v>
      </c>
    </row>
    <row r="20">
      <c r="A20" t="inlineStr">
        <is>
          <t>FED</t>
        </is>
      </c>
      <c r="B20" t="inlineStr">
        <is>
          <t>hoh</t>
        </is>
      </c>
      <c r="C20" t="n">
        <v>201750</v>
      </c>
      <c r="D20" t="n">
        <v>256200</v>
      </c>
      <c r="E20" t="n">
        <v>0.32</v>
      </c>
      <c r="F20" t="n">
        <v>39207</v>
      </c>
      <c r="G20" t="n">
        <v>0</v>
      </c>
    </row>
    <row r="21">
      <c r="A21" t="inlineStr">
        <is>
          <t>FED</t>
        </is>
      </c>
      <c r="B21" t="inlineStr">
        <is>
          <t>hoh</t>
        </is>
      </c>
      <c r="C21" t="n">
        <v>256200</v>
      </c>
      <c r="D21" t="n">
        <v>640600</v>
      </c>
      <c r="E21" t="n">
        <v>0.35</v>
      </c>
      <c r="F21" t="n">
        <v>56631</v>
      </c>
      <c r="G21" t="n">
        <v>0</v>
      </c>
    </row>
    <row r="22">
      <c r="A22" t="inlineStr">
        <is>
          <t>FED</t>
        </is>
      </c>
      <c r="B22" t="inlineStr">
        <is>
          <t>hoh</t>
        </is>
      </c>
      <c r="C22" t="n">
        <v>640600</v>
      </c>
      <c r="D22" t="n">
        <v>1000000000000</v>
      </c>
      <c r="E22" t="n">
        <v>0.37</v>
      </c>
      <c r="F22" t="n">
        <v>191171</v>
      </c>
      <c r="G22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s="14" t="inlineStr">
        <is>
          <t>Key</t>
        </is>
      </c>
      <c r="B1" s="14" t="inlineStr">
        <is>
          <t>Item</t>
        </is>
      </c>
      <c r="C1" s="14" t="inlineStr">
        <is>
          <t>Rate</t>
        </is>
      </c>
      <c r="D1" s="14" t="inlineStr">
        <is>
          <t>Wage cap</t>
        </is>
      </c>
      <c r="E1" s="14" t="inlineStr">
        <is>
          <t>Annual max</t>
        </is>
      </c>
      <c r="F1" s="14" t="inlineStr">
        <is>
          <t>Amount for this salary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s="14" t="inlineStr">
        <is>
          <t>Key</t>
        </is>
      </c>
      <c r="B1" s="14" t="inlineStr">
        <is>
          <t>Status</t>
        </is>
      </c>
      <c r="C1" s="14" t="inlineStr">
        <is>
          <t>AGI over</t>
        </is>
      </c>
      <c r="D1" s="14" t="inlineStr">
        <is>
          <t>AGI up to</t>
        </is>
      </c>
      <c r="E1" s="14" t="inlineStr">
        <is>
          <t>Exemption amount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sheetData>
    <row r="1">
      <c r="A1" s="14" t="inlineStr">
        <is>
          <t>Key</t>
        </is>
      </c>
      <c r="B1" s="14" t="inlineStr">
        <is>
          <t>Status</t>
        </is>
      </c>
      <c r="C1" s="14" t="inlineStr">
        <is>
          <t>Taxable over</t>
        </is>
      </c>
      <c r="D1" s="14" t="inlineStr">
        <is>
          <t>Taxable up to</t>
        </is>
      </c>
      <c r="E1" s="14" t="inlineStr">
        <is>
          <t>Recapture base</t>
        </is>
      </c>
      <c r="F1" s="14" t="inlineStr">
        <is>
          <t>Incremental benefit</t>
        </is>
      </c>
      <c r="G1" s="14" t="inlineStr">
        <is>
          <t>AGI minus</t>
        </is>
      </c>
      <c r="H1" s="14" t="inlineStr">
        <is>
          <t>Flat rate</t>
        </is>
      </c>
      <c r="I1" s="14" t="inlineStr">
        <is>
          <t>First taxable</t>
        </is>
      </c>
      <c r="J1" s="14" t="inlineStr">
        <is>
          <t>AGI floor</t>
        </is>
      </c>
      <c r="K1" s="14" t="inlineStr">
        <is>
          <t>AGI ceiling</t>
        </is>
      </c>
      <c r="L1" s="14" t="inlineStr">
        <is>
          <t>Phase-in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s="14" t="inlineStr">
        <is>
          <t>Item</t>
        </is>
      </c>
      <c r="B1" s="14" t="inlineStr">
        <is>
          <t>Single</t>
        </is>
      </c>
      <c r="C1" s="14" t="inlineStr">
        <is>
          <t>Married filing jointly</t>
        </is>
      </c>
      <c r="D1" s="14" t="inlineStr">
        <is>
          <t>Head of household</t>
        </is>
      </c>
      <c r="E1" s="14" t="inlineStr">
        <is>
          <t>Source</t>
        </is>
      </c>
    </row>
    <row r="2">
      <c r="A2" t="inlineStr">
        <is>
          <t>Standard deduction</t>
        </is>
      </c>
      <c r="B2" t="n">
        <v>16100</v>
      </c>
      <c r="C2" t="n">
        <v>32200</v>
      </c>
      <c r="D2" t="n">
        <v>24150</v>
      </c>
      <c r="E2" t="inlineStr">
        <is>
          <t>https://www.irs.gov/pub/irs-drop/rp-25-32.pdf</t>
        </is>
      </c>
    </row>
    <row r="3">
      <c r="A3" t="inlineStr">
        <is>
          <t>Additional Medicare threshold</t>
        </is>
      </c>
      <c r="B3" t="n">
        <v>200000</v>
      </c>
      <c r="C3" t="n">
        <v>250000</v>
      </c>
      <c r="D3" t="n">
        <v>200000</v>
      </c>
      <c r="E3" t="inlineStr">
        <is>
          <t>https://www.irs.gov/taxtopics/tc560</t>
        </is>
      </c>
    </row>
    <row r="4">
      <c r="A4" t="inlineStr">
        <is>
          <t>Social Security rate</t>
        </is>
      </c>
      <c r="B4" t="n">
        <v>0.062</v>
      </c>
      <c r="C4" t="inlineStr"/>
      <c r="D4" t="inlineStr"/>
      <c r="E4" t="inlineStr">
        <is>
          <t>https://www.ssa.gov/oact/cola/cbb.html</t>
        </is>
      </c>
    </row>
    <row r="5">
      <c r="A5" t="inlineStr">
        <is>
          <t>Social Security wage base</t>
        </is>
      </c>
      <c r="B5" t="n">
        <v>184500</v>
      </c>
      <c r="C5" t="inlineStr"/>
      <c r="D5" t="inlineStr"/>
      <c r="E5" t="inlineStr">
        <is>
          <t>https://www.ssa.gov/oact/cola/cbb.html</t>
        </is>
      </c>
    </row>
    <row r="6">
      <c r="A6" t="inlineStr">
        <is>
          <t>Medicare rate</t>
        </is>
      </c>
      <c r="B6" t="n">
        <v>0.0145</v>
      </c>
      <c r="C6" t="inlineStr"/>
      <c r="D6" t="inlineStr"/>
      <c r="E6" t="inlineStr">
        <is>
          <t>https://www.irs.gov/taxtopics/tc751</t>
        </is>
      </c>
    </row>
    <row r="7">
      <c r="A7" t="inlineStr">
        <is>
          <t>Additional Medicare rate</t>
        </is>
      </c>
      <c r="B7" t="n">
        <v>0.008999999999999999</v>
      </c>
      <c r="C7" t="inlineStr"/>
      <c r="D7" t="inlineStr"/>
      <c r="E7" t="inlineStr">
        <is>
          <t>https://www.irs.gov/taxtopics/tc560</t>
        </is>
      </c>
    </row>
    <row r="8">
      <c r="A8" t="inlineStr">
        <is>
          <t>Rules checked</t>
        </is>
      </c>
      <c r="B8" t="inlineStr">
        <is>
          <t>2026-10-19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2026-10-19T14:25:55Z</dcterms:created>
  <dcterms:modified xsi:type="dcterms:W3CDTF">2026-10-19T14:25:55Z</dcterms:modified>
</cp:coreProperties>
</file>